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tiagomes/Library/Mobile Documents/com~apple~CloudDocs/Documents/PPGBA/Edital 2024/"/>
    </mc:Choice>
  </mc:AlternateContent>
  <xr:revisionPtr revIDLastSave="0" documentId="8_{96E87139-4D84-474C-88FA-C88284AFAA4D}" xr6:coauthVersionLast="47" xr6:coauthVersionMax="47" xr10:uidLastSave="{00000000-0000-0000-0000-000000000000}"/>
  <bookViews>
    <workbookView xWindow="0" yWindow="460" windowWidth="28800" windowHeight="16440" xr2:uid="{00000000-000D-0000-FFFF-FFFF00000000}"/>
  </bookViews>
  <sheets>
    <sheet name="CURRÍCULO" sheetId="1" r:id="rId1"/>
    <sheet name="FÓRMULA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2" l="1"/>
  <c r="D52" i="2"/>
  <c r="D51" i="2"/>
  <c r="D50" i="2"/>
  <c r="D47" i="2"/>
  <c r="D46" i="2"/>
  <c r="D45" i="2"/>
  <c r="D44" i="2"/>
  <c r="D48" i="2" s="1"/>
  <c r="D43" i="2"/>
  <c r="D42" i="2"/>
  <c r="D39" i="2"/>
  <c r="D38" i="2"/>
  <c r="D37" i="2"/>
  <c r="D36" i="2"/>
  <c r="D35" i="2"/>
  <c r="D40" i="2" s="1"/>
  <c r="D34" i="2"/>
  <c r="D29" i="2"/>
  <c r="D28" i="2"/>
  <c r="D30" i="2" s="1"/>
  <c r="D25" i="2"/>
  <c r="D24" i="2"/>
  <c r="D23" i="2"/>
  <c r="D26" i="2" s="1"/>
  <c r="D19" i="2"/>
  <c r="D18" i="2"/>
  <c r="D17" i="2"/>
  <c r="D16" i="2"/>
  <c r="D20" i="2" s="1"/>
  <c r="D15" i="2"/>
  <c r="D11" i="2"/>
  <c r="D10" i="2"/>
  <c r="D9" i="2"/>
  <c r="D8" i="2"/>
  <c r="D7" i="2"/>
  <c r="D12" i="2" s="1"/>
  <c r="D6" i="2"/>
  <c r="D5" i="2"/>
  <c r="F40" i="1"/>
  <c r="E40" i="1"/>
  <c r="F39" i="1"/>
  <c r="E39" i="1"/>
  <c r="F38" i="1"/>
  <c r="F41" i="1" s="1"/>
  <c r="E38" i="1"/>
  <c r="F37" i="1"/>
  <c r="E37" i="1"/>
  <c r="F36" i="1"/>
  <c r="E36" i="1"/>
  <c r="F35" i="1"/>
  <c r="E35" i="1"/>
  <c r="E41" i="1" s="1"/>
  <c r="E32" i="1"/>
  <c r="F31" i="1"/>
  <c r="E31" i="1"/>
  <c r="F30" i="1"/>
  <c r="F32" i="1" s="1"/>
  <c r="E30" i="1"/>
  <c r="F29" i="1"/>
  <c r="E29" i="1"/>
  <c r="F24" i="1"/>
  <c r="E24" i="1"/>
  <c r="F23" i="1"/>
  <c r="E23" i="1"/>
  <c r="F21" i="1"/>
  <c r="E21" i="1"/>
  <c r="F20" i="1"/>
  <c r="E20" i="1"/>
  <c r="F19" i="1"/>
  <c r="E19" i="1"/>
  <c r="F18" i="1"/>
  <c r="E18" i="1"/>
  <c r="F17" i="1"/>
  <c r="E17" i="1"/>
  <c r="F16" i="1"/>
  <c r="F25" i="1" s="1"/>
  <c r="E16" i="1"/>
  <c r="E25" i="1" s="1"/>
  <c r="E43" i="1" s="1"/>
  <c r="E44" i="1" s="1"/>
  <c r="F15" i="1"/>
  <c r="E15" i="1"/>
  <c r="E11" i="1"/>
  <c r="D56" i="2" l="1"/>
</calcChain>
</file>

<file path=xl/sharedStrings.xml><?xml version="1.0" encoding="utf-8"?>
<sst xmlns="http://schemas.openxmlformats.org/spreadsheetml/2006/main" count="171" uniqueCount="134">
  <si>
    <t>A PLANILHA DEVE SER PREENCHIDA NO COMPUTADOR</t>
  </si>
  <si>
    <t>PARA QUE O PRÓPRIO PROGRAMA FAÇA A SOMATÓRIA DOS PONTOS</t>
  </si>
  <si>
    <t>PROGRAMA DE PÓS-GRADUAÇÃO EM BIODIVERSIDADE ANIMAL - MESTRADO_DOUTORADO</t>
  </si>
  <si>
    <t>CCNE - UFSM</t>
  </si>
  <si>
    <t>PLANILHA DE AVALIAÇÃO DE CURRÍCULOS – ÚLTIMOS 5 ANOS</t>
  </si>
  <si>
    <t>Será considerado apenas o qualis da área de Biodiversidade da Capes</t>
  </si>
  <si>
    <t xml:space="preserve">Preencher </t>
  </si>
  <si>
    <t>nesta coluna</t>
  </si>
  <si>
    <t>1. Orientações</t>
  </si>
  <si>
    <t>Pontos</t>
  </si>
  <si>
    <t>Número do comprovante</t>
  </si>
  <si>
    <t>2. Produção científica (na área da biodiversidade)</t>
  </si>
  <si>
    <t>2.1 - Artigos aceitos e publicados, na área</t>
  </si>
  <si>
    <t>1º autor</t>
  </si>
  <si>
    <t>Co-autoria (-50%)</t>
  </si>
  <si>
    <t xml:space="preserve">2.1.1 - Revista qualis A1 </t>
  </si>
  <si>
    <t xml:space="preserve">2.1.2 - Revista qualis A2 </t>
  </si>
  <si>
    <t>2.1.3 - Revista qualis A3</t>
  </si>
  <si>
    <t>2.1.4 - Revista qualis A4</t>
  </si>
  <si>
    <t>2.1.5 - Revista qualis B1</t>
  </si>
  <si>
    <t>2.1.6 - Revista qualis B2</t>
  </si>
  <si>
    <t>2.1.7 - Revista qualis B3, B4, B5 e C</t>
  </si>
  <si>
    <t>2.2 – Livros</t>
  </si>
  <si>
    <t>Co-autoria</t>
  </si>
  <si>
    <t>2.2.1 – Editoração de livro com ISBN</t>
  </si>
  <si>
    <t>2.2.1 – Capítulo de livro com ISBN</t>
  </si>
  <si>
    <t>SUBTOTAL</t>
  </si>
  <si>
    <t xml:space="preserve">Revistas novas, que ainda não foram classificadas no qualis, serão avaliadas pela comissão de seleção em função de seu fator de impacto. </t>
  </si>
  <si>
    <t>2.3 - Resumos apresentados (informe o número de trabalhos em cada item, no máximo 10 resumos no total).</t>
  </si>
  <si>
    <t>2.3.1 - Resumo em congresso de sociedade internacional</t>
  </si>
  <si>
    <t xml:space="preserve">2.3.2 - Resumo em congresso de sociedade nacional </t>
  </si>
  <si>
    <t>2.3.3 - Resumo apresentado em congresso regional</t>
  </si>
  <si>
    <t>2.4 Ações de extensão e popularização da ciência (na área da biodiversidade)</t>
  </si>
  <si>
    <t>2.4.1 - Organização de evento (workshop, semana acadêmica, simpósio, congresso)</t>
  </si>
  <si>
    <t>2.4.2 - Produção de material de divulgação (cartilha, livreto, boletim informativo)</t>
  </si>
  <si>
    <t>2.4.3 -Textos em revistas, jornais e periódicos não-acadêmicos</t>
  </si>
  <si>
    <t>2.4.5 - Curso, palestra ou oficina ministrado</t>
  </si>
  <si>
    <t>2.4.4 - Organização de exposição ou mostra científica, temporária ou permanente</t>
  </si>
  <si>
    <t>2.4.5 - Participação em projeto de extensão (informe o número de semestres, no máximo 10)</t>
  </si>
  <si>
    <t>TOTAL</t>
  </si>
  <si>
    <t>Nome do Candidato:</t>
  </si>
  <si>
    <t>Data:</t>
  </si>
  <si>
    <t>Obs. Apresentar apenas os comprovantes referentes aos itens preenchidos nesta planilha e em ordem.</t>
  </si>
  <si>
    <t>Atividades não incluídas nesta planilha não serão consideradas.</t>
  </si>
  <si>
    <t>Todos os comprovantes devem ser numerados e a relação desta numeração deve ser indicada na coluna G desta planilha.</t>
  </si>
  <si>
    <t>E-mail (obrigatório preencher):</t>
  </si>
  <si>
    <t>PLANILHA DE AVALIAÇÃO DE CURRÍCULOS</t>
  </si>
  <si>
    <t>Graduação:</t>
  </si>
  <si>
    <t>Formação científica: (informe o tempo em anos ou fração de ano).</t>
  </si>
  <si>
    <t>anos</t>
  </si>
  <si>
    <t>FÓRMULAS</t>
  </si>
  <si>
    <t xml:space="preserve">Bolsista de iniciação de Universidade de origem - não UFSM </t>
  </si>
  <si>
    <t>B5*0,5</t>
  </si>
  <si>
    <t>Bolsista de iniciação do FIPE/UFSM</t>
  </si>
  <si>
    <t>B6*1</t>
  </si>
  <si>
    <t>Bolsista de iniciação da FAPERGS</t>
  </si>
  <si>
    <t>B7*2,5</t>
  </si>
  <si>
    <t>Bolsista de iniciação do CNPq/PIBIC</t>
  </si>
  <si>
    <t>B8*3</t>
  </si>
  <si>
    <t>Bolsista de iniciação do CNPq - balcão</t>
  </si>
  <si>
    <t>B9*3,5</t>
  </si>
  <si>
    <t xml:space="preserve">Estágio em laboratório de orientador do  CPG Bioq Tox </t>
  </si>
  <si>
    <t>B10*1</t>
  </si>
  <si>
    <t>Estágio em laboratório de pesquisa não vinculado ao CPG Bioq Tox</t>
  </si>
  <si>
    <t>B11*0,5</t>
  </si>
  <si>
    <t>SOMA(D5:D11)</t>
  </si>
  <si>
    <t>Pós-Graduação</t>
  </si>
  <si>
    <t>B15*3</t>
  </si>
  <si>
    <t>Especialização em outra área</t>
  </si>
  <si>
    <t>B16*0,75</t>
  </si>
  <si>
    <t>Especialização em Bioq Tox, com recomendação da banca e/ou do orientador</t>
  </si>
  <si>
    <t>SE(B17=0;0;1/B17*15)</t>
  </si>
  <si>
    <t>Especialização em Bioq Tox, sem recomendação da banca e/ou do orientador</t>
  </si>
  <si>
    <t>SE(B18=0;0;1/B18*15/30)</t>
  </si>
  <si>
    <t>Mestrado em outra área</t>
  </si>
  <si>
    <t>B19*2,5</t>
  </si>
  <si>
    <t>SOMA(D15:D19)</t>
  </si>
  <si>
    <t>Atuação profissional</t>
  </si>
  <si>
    <t>Docência: (informe o tempo na atividade, em anos).</t>
  </si>
  <si>
    <t>Docência de segundo grau</t>
  </si>
  <si>
    <t>SE(B23&gt;2,9;3;B23)</t>
  </si>
  <si>
    <t>Docência de terceiro grau, como horista</t>
  </si>
  <si>
    <t>SE(B24&gt;2,9;6;B24*2)</t>
  </si>
  <si>
    <t>Docência de terceiro grau, como contratado efetivo</t>
  </si>
  <si>
    <t>SE(B25&gt;2,9;9;B25*3)</t>
  </si>
  <si>
    <t>SOMA(D23:D25)</t>
  </si>
  <si>
    <t>Experiência em laboratório: (informe o tempo na atividade, em anos).</t>
  </si>
  <si>
    <t>Técnico em laboratório de análises clínicas</t>
  </si>
  <si>
    <t>SE(B28&gt;2,9;3;B28)</t>
  </si>
  <si>
    <t>Técnico em laboratório de análises químicas</t>
  </si>
  <si>
    <t>SE(B29&gt;2,9;3;B29)</t>
  </si>
  <si>
    <t>SOMA(D28:D29)</t>
  </si>
  <si>
    <t>Produção científica</t>
  </si>
  <si>
    <t>O dado é preliminar da tese?</t>
  </si>
  <si>
    <t>Artigos publicados: (informe o número de trabalhos em cada item).</t>
  </si>
  <si>
    <t>sim</t>
  </si>
  <si>
    <t>não</t>
  </si>
  <si>
    <t>Artigo publicado em revista indexada no ISI (índice de impacto&gt;=1)*</t>
  </si>
  <si>
    <t>(B34+C34)*15</t>
  </si>
  <si>
    <t>Artigo publicado em revista indexada
 no ISI (índice de impacto&lt;1 e &gt;0,5)*</t>
  </si>
  <si>
    <t>(B35+C35)*7,5</t>
  </si>
  <si>
    <t>Artigo publicado em revista indexada no ISI (índice de impacto&lt;0,5)*</t>
  </si>
  <si>
    <t>(B36+C36)*3,75</t>
  </si>
  <si>
    <t>Artigo publicado em revista não indexada no ISI (internacional)</t>
  </si>
  <si>
    <t>(B37+C37)*1,5</t>
  </si>
  <si>
    <t>Artigo publicado em revista de sociedade científica nacional (não indexada)</t>
  </si>
  <si>
    <t>(B38+C38)*1,5</t>
  </si>
  <si>
    <t>Artigo publicado em revista não indexada nacional</t>
  </si>
  <si>
    <t>(B39+C39)</t>
  </si>
  <si>
    <t>SOMA(D34:D39)</t>
  </si>
  <si>
    <t>Artigos aceitos: (informe o número de trabalhos em cada item).</t>
  </si>
  <si>
    <t>Artigo aceito em revista indexada no ISI (com índice de impacto&lt;1)*</t>
  </si>
  <si>
    <t>(B42*4+C42)*15</t>
  </si>
  <si>
    <t>Artigo aceito em revista indexada no ISI (índice de impacto&lt;1 e &gt;0,5)*</t>
  </si>
  <si>
    <t>(B43*4+C43)*7,5</t>
  </si>
  <si>
    <t>Artigo aceito em revista indexada no ISI (índice de impacto&lt;0,5)*</t>
  </si>
  <si>
    <t>(B44*4+C44)*3,75</t>
  </si>
  <si>
    <t>Artigo aceito em revista não indexada no ISI (internacional)</t>
  </si>
  <si>
    <t>(B45*4+C45)*1,5</t>
  </si>
  <si>
    <t>Artigo aceito em revista de sociedade científica nacional (não indexada)</t>
  </si>
  <si>
    <t>(B46*4+C46)*1,25</t>
  </si>
  <si>
    <t>Artigo aceito em revista não indexada nacional</t>
  </si>
  <si>
    <t>(B47*4+C47)</t>
  </si>
  <si>
    <t>SOMA(D42:D47)</t>
  </si>
  <si>
    <t>Resumos apresentados: (informe o número de trabalhos em cada item).</t>
  </si>
  <si>
    <t>Resumo apresentado em congresso internacional</t>
  </si>
  <si>
    <t>(B50*4+C50)*1,5</t>
  </si>
  <si>
    <t>Resumo apresentado em congresso nacional</t>
  </si>
  <si>
    <t>(B51*4+C51)*0,75</t>
  </si>
  <si>
    <t>Resumo apresentado em congresso local</t>
  </si>
  <si>
    <t>(B52*4+C52)*0,375</t>
  </si>
  <si>
    <t>SOMA(D50:D52)</t>
  </si>
  <si>
    <t>*ver lista de índice de impacto no site www.reference.barrysworld.net</t>
  </si>
  <si>
    <t>D12+D20+D26+D30+D40+D48+D53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</si>
</sst>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4"/>
      <color rgb="FF00000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rgb="FF000000"/>
      <name val="Arial"/>
    </font>
    <font>
      <b/>
      <i/>
      <sz val="10"/>
      <color rgb="FF000000"/>
      <name val="Arial"/>
    </font>
    <font>
      <b/>
      <sz val="10"/>
      <color rgb="FF800080"/>
      <name val="Arial"/>
    </font>
    <font>
      <b/>
      <sz val="11"/>
      <color rgb="FFFF0000"/>
      <name val="Arial"/>
    </font>
    <font>
      <b/>
      <sz val="11"/>
      <color rgb="FF000000"/>
      <name val="Arial"/>
    </font>
    <font>
      <b/>
      <sz val="11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99"/>
        <bgColor rgb="FFFFCC99"/>
      </patternFill>
    </fill>
    <fill>
      <patternFill patternType="solid">
        <fgColor rgb="FFCCFFFF"/>
        <bgColor rgb="FFCCFFFF"/>
      </patternFill>
    </fill>
    <fill>
      <patternFill patternType="solid">
        <fgColor rgb="FFFFCC00"/>
        <bgColor rgb="FFFFCC00"/>
      </patternFill>
    </fill>
    <fill>
      <patternFill patternType="solid">
        <fgColor rgb="FFCCFFCC"/>
        <bgColor rgb="FFCCFFCC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/>
      <right style="thin">
        <color rgb="FF212121"/>
      </right>
      <top style="thin">
        <color rgb="FF212121"/>
      </top>
      <bottom style="thin">
        <color rgb="FF212121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212121"/>
      </left>
      <right style="thin">
        <color rgb="FF212121"/>
      </right>
      <top style="hair">
        <color rgb="FF000000"/>
      </top>
      <bottom style="hair">
        <color rgb="FF000000"/>
      </bottom>
      <diagonal/>
    </border>
    <border>
      <left style="medium">
        <color rgb="FF212121"/>
      </left>
      <right style="medium">
        <color rgb="FF212121"/>
      </right>
      <top style="medium">
        <color rgb="FF212121"/>
      </top>
      <bottom style="medium">
        <color rgb="FF212121"/>
      </bottom>
      <diagonal/>
    </border>
    <border>
      <left style="medium">
        <color rgb="FF212121"/>
      </left>
      <right/>
      <top style="medium">
        <color rgb="FF212121"/>
      </top>
      <bottom style="medium">
        <color rgb="FF212121"/>
      </bottom>
      <diagonal/>
    </border>
    <border>
      <left style="thin">
        <color rgb="FF212121"/>
      </left>
      <right style="thin">
        <color rgb="FF212121"/>
      </right>
      <top/>
      <bottom style="thin">
        <color rgb="FF212121"/>
      </bottom>
      <diagonal/>
    </border>
    <border>
      <left style="thin">
        <color rgb="FF212121"/>
      </left>
      <right/>
      <top/>
      <bottom style="thin">
        <color rgb="FF212121"/>
      </bottom>
      <diagonal/>
    </border>
    <border>
      <left style="thin">
        <color rgb="FF212121"/>
      </left>
      <right/>
      <top style="thin">
        <color rgb="FF212121"/>
      </top>
      <bottom style="thin">
        <color rgb="FF212121"/>
      </bottom>
      <diagonal/>
    </border>
    <border>
      <left style="thin">
        <color rgb="FF212121"/>
      </left>
      <right/>
      <top style="thin">
        <color rgb="FF212121"/>
      </top>
      <bottom/>
      <diagonal/>
    </border>
    <border>
      <left style="thin">
        <color rgb="FF212121"/>
      </left>
      <right style="thin">
        <color rgb="FF212121"/>
      </right>
      <top/>
      <bottom/>
      <diagonal/>
    </border>
    <border>
      <left style="medium">
        <color rgb="FF212121"/>
      </left>
      <right style="thin">
        <color rgb="FF212121"/>
      </right>
      <top style="medium">
        <color rgb="FF212121"/>
      </top>
      <bottom style="medium">
        <color rgb="FF212121"/>
      </bottom>
      <diagonal/>
    </border>
    <border>
      <left style="thin">
        <color rgb="FF212121"/>
      </left>
      <right style="medium">
        <color rgb="FF212121"/>
      </right>
      <top style="medium">
        <color rgb="FF212121"/>
      </top>
      <bottom style="medium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/>
      <diagonal/>
    </border>
    <border>
      <left/>
      <right/>
      <top style="medium">
        <color rgb="FF212121"/>
      </top>
      <bottom style="medium">
        <color rgb="FF21212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0" xfId="0" applyFont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2" xfId="0" applyFont="1" applyBorder="1"/>
    <xf numFmtId="0" fontId="2" fillId="4" borderId="2" xfId="0" applyFont="1" applyFill="1" applyBorder="1" applyAlignment="1">
      <alignment horizontal="center"/>
    </xf>
    <xf numFmtId="0" fontId="6" fillId="0" borderId="1" xfId="0" applyFont="1" applyBorder="1"/>
    <xf numFmtId="2" fontId="2" fillId="2" borderId="2" xfId="0" applyNumberFormat="1" applyFont="1" applyFill="1" applyBorder="1"/>
    <xf numFmtId="0" fontId="6" fillId="4" borderId="2" xfId="0" applyFont="1" applyFill="1" applyBorder="1" applyAlignment="1">
      <alignment horizontal="center"/>
    </xf>
    <xf numFmtId="0" fontId="6" fillId="0" borderId="3" xfId="0" applyFont="1" applyBorder="1"/>
    <xf numFmtId="0" fontId="6" fillId="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" fillId="0" borderId="2" xfId="0" applyFont="1" applyBorder="1"/>
    <xf numFmtId="0" fontId="2" fillId="3" borderId="2" xfId="0" applyFont="1" applyFill="1" applyBorder="1"/>
    <xf numFmtId="0" fontId="2" fillId="0" borderId="3" xfId="0" applyFont="1" applyBorder="1"/>
    <xf numFmtId="0" fontId="6" fillId="0" borderId="2" xfId="0" applyFont="1" applyBorder="1" applyAlignment="1">
      <alignment horizontal="right"/>
    </xf>
    <xf numFmtId="0" fontId="2" fillId="0" borderId="4" xfId="0" applyFont="1" applyBorder="1"/>
    <xf numFmtId="0" fontId="6" fillId="0" borderId="5" xfId="0" applyFont="1" applyBorder="1" applyAlignment="1">
      <alignment horizontal="right"/>
    </xf>
    <xf numFmtId="2" fontId="2" fillId="2" borderId="5" xfId="0" applyNumberFormat="1" applyFont="1" applyFill="1" applyBorder="1"/>
    <xf numFmtId="0" fontId="2" fillId="3" borderId="5" xfId="0" applyFont="1" applyFill="1" applyBorder="1"/>
    <xf numFmtId="0" fontId="2" fillId="0" borderId="5" xfId="0" applyFont="1" applyBorder="1" applyAlignment="1">
      <alignment horizontal="center"/>
    </xf>
    <xf numFmtId="2" fontId="6" fillId="2" borderId="5" xfId="0" applyNumberFormat="1" applyFont="1" applyFill="1" applyBorder="1" applyAlignment="1">
      <alignment horizontal="right"/>
    </xf>
    <xf numFmtId="2" fontId="8" fillId="2" borderId="5" xfId="0" applyNumberFormat="1" applyFont="1" applyFill="1" applyBorder="1"/>
    <xf numFmtId="0" fontId="2" fillId="0" borderId="5" xfId="0" applyFont="1" applyBorder="1"/>
    <xf numFmtId="0" fontId="6" fillId="0" borderId="0" xfId="0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8" fillId="0" borderId="0" xfId="0" applyNumberFormat="1" applyFont="1"/>
    <xf numFmtId="0" fontId="2" fillId="0" borderId="2" xfId="0" applyFont="1" applyBorder="1" applyAlignment="1">
      <alignment horizontal="center"/>
    </xf>
    <xf numFmtId="2" fontId="6" fillId="2" borderId="2" xfId="0" applyNumberFormat="1" applyFont="1" applyFill="1" applyBorder="1"/>
    <xf numFmtId="2" fontId="6" fillId="0" borderId="2" xfId="0" applyNumberFormat="1" applyFont="1" applyBorder="1"/>
    <xf numFmtId="0" fontId="6" fillId="5" borderId="2" xfId="0" applyFont="1" applyFill="1" applyBorder="1" applyAlignment="1">
      <alignment horizontal="center"/>
    </xf>
    <xf numFmtId="2" fontId="6" fillId="5" borderId="2" xfId="0" applyNumberFormat="1" applyFont="1" applyFill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7" fillId="0" borderId="0" xfId="0" applyFont="1"/>
    <xf numFmtId="0" fontId="6" fillId="4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4" borderId="8" xfId="0" applyFont="1" applyFill="1" applyBorder="1"/>
    <xf numFmtId="0" fontId="2" fillId="0" borderId="9" xfId="0" applyFont="1" applyBorder="1"/>
    <xf numFmtId="0" fontId="2" fillId="4" borderId="2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6" fillId="0" borderId="7" xfId="0" applyFont="1" applyBorder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12" xfId="0" applyFont="1" applyBorder="1"/>
    <xf numFmtId="0" fontId="6" fillId="6" borderId="13" xfId="0" applyFont="1" applyFill="1" applyBorder="1"/>
    <xf numFmtId="0" fontId="6" fillId="3" borderId="14" xfId="0" applyFont="1" applyFill="1" applyBorder="1"/>
    <xf numFmtId="0" fontId="2" fillId="6" borderId="8" xfId="0" applyFont="1" applyFill="1" applyBorder="1"/>
    <xf numFmtId="0" fontId="2" fillId="3" borderId="8" xfId="0" applyFont="1" applyFill="1" applyBorder="1"/>
    <xf numFmtId="0" fontId="2" fillId="0" borderId="0" xfId="0" applyFont="1" applyAlignment="1">
      <alignment wrapText="1"/>
    </xf>
    <xf numFmtId="0" fontId="2" fillId="6" borderId="2" xfId="0" applyFont="1" applyFill="1" applyBorder="1"/>
    <xf numFmtId="0" fontId="2" fillId="3" borderId="15" xfId="0" applyFont="1" applyFill="1" applyBorder="1"/>
    <xf numFmtId="0" fontId="6" fillId="0" borderId="10" xfId="0" applyFont="1" applyBorder="1" applyAlignment="1">
      <alignment horizontal="right"/>
    </xf>
    <xf numFmtId="0" fontId="2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9"/>
  <sheetViews>
    <sheetView tabSelected="1" workbookViewId="0">
      <selection activeCell="G2" sqref="G2"/>
    </sheetView>
  </sheetViews>
  <sheetFormatPr baseColWidth="10" defaultColWidth="12.6640625" defaultRowHeight="15" customHeight="1" x14ac:dyDescent="0.15"/>
  <cols>
    <col min="1" max="1" width="71.6640625" customWidth="1"/>
    <col min="2" max="2" width="12.5" customWidth="1"/>
    <col min="3" max="3" width="16.1640625" customWidth="1"/>
    <col min="4" max="4" width="11" customWidth="1"/>
    <col min="5" max="6" width="7.1640625" customWidth="1"/>
    <col min="7" max="7" width="23.83203125" customWidth="1"/>
    <col min="8" max="26" width="8" customWidth="1"/>
  </cols>
  <sheetData>
    <row r="1" spans="1:26" ht="18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ht="18.75" customHeight="1" x14ac:dyDescent="0.2">
      <c r="A2" s="1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6" ht="18.75" customHeight="1" x14ac:dyDescent="0.2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6" ht="18.75" customHeight="1" x14ac:dyDescent="0.2">
      <c r="A4" s="4" t="s">
        <v>2</v>
      </c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6" ht="18.75" customHeight="1" x14ac:dyDescent="0.2">
      <c r="A5" s="4" t="s">
        <v>3</v>
      </c>
      <c r="B5" s="5"/>
      <c r="C5" s="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6" ht="14.25" customHeight="1" x14ac:dyDescent="0.15">
      <c r="A6" s="3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6" ht="16.5" customHeight="1" x14ac:dyDescent="0.2">
      <c r="A7" s="6" t="s">
        <v>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6" ht="16.5" customHeight="1" x14ac:dyDescent="0.2">
      <c r="A8" s="4" t="s">
        <v>5</v>
      </c>
      <c r="B8" s="7" t="s">
        <v>6</v>
      </c>
      <c r="C8" s="7" t="s">
        <v>6</v>
      </c>
      <c r="D8" s="8"/>
      <c r="E8" s="8"/>
      <c r="F8" s="8"/>
      <c r="G8" s="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6" ht="14.25" customHeight="1" x14ac:dyDescent="0.15">
      <c r="A9" s="9"/>
      <c r="B9" s="7" t="s">
        <v>7</v>
      </c>
      <c r="C9" s="7" t="s">
        <v>7</v>
      </c>
      <c r="D9" s="8"/>
      <c r="E9" s="8"/>
      <c r="F9" s="8"/>
      <c r="G9" s="8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15">
      <c r="A10" s="10" t="s">
        <v>8</v>
      </c>
      <c r="B10" s="11"/>
      <c r="C10" s="7"/>
      <c r="D10" s="8"/>
      <c r="E10" s="12" t="s">
        <v>9</v>
      </c>
      <c r="F10" s="8"/>
      <c r="G10" s="13" t="s">
        <v>10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15">
      <c r="A11" s="14"/>
      <c r="B11" s="15"/>
      <c r="C11" s="7"/>
      <c r="D11" s="16"/>
      <c r="E11" s="17">
        <f>(B11*0)</f>
        <v>0</v>
      </c>
      <c r="F11" s="8"/>
      <c r="G11" s="1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15">
      <c r="A12" s="14"/>
      <c r="B12" s="11"/>
      <c r="C12" s="7"/>
      <c r="D12" s="16"/>
      <c r="E12" s="8"/>
      <c r="F12" s="8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15">
      <c r="A13" s="10" t="s">
        <v>11</v>
      </c>
      <c r="B13" s="11"/>
      <c r="C13" s="7"/>
      <c r="D13" s="8"/>
      <c r="E13" s="8"/>
      <c r="F13" s="8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15">
      <c r="A14" s="14" t="s">
        <v>12</v>
      </c>
      <c r="B14" s="18" t="s">
        <v>13</v>
      </c>
      <c r="C14" s="18" t="s">
        <v>14</v>
      </c>
      <c r="D14" s="19"/>
      <c r="E14" s="20" t="s">
        <v>9</v>
      </c>
      <c r="F14" s="20" t="s">
        <v>9</v>
      </c>
      <c r="G14" s="21" t="s">
        <v>10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15">
      <c r="A15" s="22" t="s">
        <v>15</v>
      </c>
      <c r="B15" s="15"/>
      <c r="C15" s="15"/>
      <c r="D15" s="3"/>
      <c r="E15" s="17">
        <f>(B15*12)</f>
        <v>0</v>
      </c>
      <c r="F15" s="17">
        <f>(C15*12)*0.5</f>
        <v>0</v>
      </c>
      <c r="G15" s="2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15">
      <c r="A16" s="22" t="s">
        <v>16</v>
      </c>
      <c r="B16" s="15"/>
      <c r="C16" s="15"/>
      <c r="D16" s="24"/>
      <c r="E16" s="17">
        <f>(B16*10)</f>
        <v>0</v>
      </c>
      <c r="F16" s="17">
        <f>(C16*10)*0.5</f>
        <v>0</v>
      </c>
      <c r="G16" s="2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15">
      <c r="A17" s="22" t="s">
        <v>17</v>
      </c>
      <c r="B17" s="15"/>
      <c r="C17" s="15"/>
      <c r="D17" s="3"/>
      <c r="E17" s="17">
        <f>(B17*8)</f>
        <v>0</v>
      </c>
      <c r="F17" s="17">
        <f>(C17*8)*0.5</f>
        <v>0</v>
      </c>
      <c r="G17" s="2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15">
      <c r="A18" s="22" t="s">
        <v>18</v>
      </c>
      <c r="B18" s="15"/>
      <c r="C18" s="15"/>
      <c r="D18" s="25"/>
      <c r="E18" s="17">
        <f>(B18*6)</f>
        <v>0</v>
      </c>
      <c r="F18" s="17">
        <f>(C18*6)*0.5</f>
        <v>0</v>
      </c>
      <c r="G18" s="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x14ac:dyDescent="0.15">
      <c r="A19" s="22" t="s">
        <v>19</v>
      </c>
      <c r="B19" s="15"/>
      <c r="C19" s="15"/>
      <c r="D19" s="25"/>
      <c r="E19" s="17">
        <f>(B19*4)</f>
        <v>0</v>
      </c>
      <c r="F19" s="17">
        <f>(C19*4)*0.5</f>
        <v>0</v>
      </c>
      <c r="G19" s="2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15">
      <c r="A20" s="22" t="s">
        <v>20</v>
      </c>
      <c r="B20" s="15"/>
      <c r="C20" s="15"/>
      <c r="D20" s="25"/>
      <c r="E20" s="17">
        <f>(B20*2)</f>
        <v>0</v>
      </c>
      <c r="F20" s="17">
        <f>(C20*2)*0.5</f>
        <v>0</v>
      </c>
      <c r="G20" s="2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15">
      <c r="A21" s="22" t="s">
        <v>21</v>
      </c>
      <c r="B21" s="15"/>
      <c r="C21" s="15"/>
      <c r="D21" s="25"/>
      <c r="E21" s="17">
        <f>(B21*1)</f>
        <v>0</v>
      </c>
      <c r="F21" s="17">
        <f>(C21*1)*0.5</f>
        <v>0</v>
      </c>
      <c r="G21" s="2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15">
      <c r="A22" s="14" t="s">
        <v>22</v>
      </c>
      <c r="B22" s="18" t="s">
        <v>13</v>
      </c>
      <c r="C22" s="18" t="s">
        <v>23</v>
      </c>
      <c r="D22" s="3"/>
      <c r="E22" s="3"/>
      <c r="F22" s="3"/>
      <c r="G22" s="2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15">
      <c r="A23" s="26" t="s">
        <v>24</v>
      </c>
      <c r="B23" s="15"/>
      <c r="C23" s="15"/>
      <c r="D23" s="27"/>
      <c r="E23" s="28">
        <f t="shared" ref="E23:F23" si="0">(B23*8)</f>
        <v>0</v>
      </c>
      <c r="F23" s="28">
        <f t="shared" si="0"/>
        <v>0</v>
      </c>
      <c r="G23" s="2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15">
      <c r="A24" s="26" t="s">
        <v>25</v>
      </c>
      <c r="B24" s="15"/>
      <c r="C24" s="15"/>
      <c r="D24" s="27"/>
      <c r="E24" s="28">
        <f t="shared" ref="E24:F24" si="1">(B24*1)</f>
        <v>0</v>
      </c>
      <c r="F24" s="28">
        <f t="shared" si="1"/>
        <v>0</v>
      </c>
      <c r="G24" s="2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15">
      <c r="A25" s="26"/>
      <c r="B25" s="30"/>
      <c r="C25" s="30"/>
      <c r="D25" s="27" t="s">
        <v>26</v>
      </c>
      <c r="E25" s="31">
        <f t="shared" ref="E25:F25" si="2">SUM(E15:E24)</f>
        <v>0</v>
      </c>
      <c r="F25" s="32">
        <f t="shared" si="2"/>
        <v>0</v>
      </c>
      <c r="G25" s="3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15">
      <c r="A26" s="22" t="s">
        <v>27</v>
      </c>
      <c r="B26" s="2"/>
      <c r="C26" s="2"/>
      <c r="D26" s="34"/>
      <c r="E26" s="35"/>
      <c r="F26" s="3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15">
      <c r="A27" s="3"/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15">
      <c r="A28" s="14" t="s">
        <v>28</v>
      </c>
      <c r="B28" s="18" t="s">
        <v>13</v>
      </c>
      <c r="C28" s="18" t="s">
        <v>14</v>
      </c>
      <c r="D28" s="22"/>
      <c r="E28" s="20" t="s">
        <v>9</v>
      </c>
      <c r="F28" s="20" t="s">
        <v>9</v>
      </c>
      <c r="G28" s="21" t="s">
        <v>10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15">
      <c r="A29" s="22" t="s">
        <v>29</v>
      </c>
      <c r="B29" s="15"/>
      <c r="C29" s="15"/>
      <c r="D29" s="22"/>
      <c r="E29" s="17">
        <f>(B29*0.5)</f>
        <v>0</v>
      </c>
      <c r="F29" s="17">
        <f>(C29*0.5)*0.5</f>
        <v>0</v>
      </c>
      <c r="G29" s="2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15">
      <c r="A30" s="22" t="s">
        <v>30</v>
      </c>
      <c r="B30" s="15"/>
      <c r="C30" s="15"/>
      <c r="D30" s="22"/>
      <c r="E30" s="17">
        <f>(B30*0.3)</f>
        <v>0</v>
      </c>
      <c r="F30" s="17">
        <f>(C30*0.3)*0.5</f>
        <v>0</v>
      </c>
      <c r="G30" s="2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15">
      <c r="A31" s="22" t="s">
        <v>31</v>
      </c>
      <c r="B31" s="15"/>
      <c r="C31" s="15"/>
      <c r="D31" s="22"/>
      <c r="E31" s="17">
        <f>(B31*0.1)</f>
        <v>0</v>
      </c>
      <c r="F31" s="17">
        <f>(C31*0.1)*0.5</f>
        <v>0</v>
      </c>
      <c r="G31" s="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15">
      <c r="A32" s="22"/>
      <c r="B32" s="37"/>
      <c r="C32" s="37"/>
      <c r="D32" s="25" t="s">
        <v>26</v>
      </c>
      <c r="E32" s="38">
        <f t="shared" ref="E32:F32" si="3">SUM(E29:E31)</f>
        <v>0</v>
      </c>
      <c r="F32" s="38">
        <f t="shared" si="3"/>
        <v>0</v>
      </c>
      <c r="G32" s="2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x14ac:dyDescent="0.15">
      <c r="A33" s="22"/>
      <c r="B33" s="37"/>
      <c r="C33" s="37"/>
      <c r="D33" s="25"/>
      <c r="E33" s="39"/>
      <c r="F33" s="39"/>
      <c r="G33" s="2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15">
      <c r="A34" s="14" t="s">
        <v>32</v>
      </c>
      <c r="B34" s="18" t="s">
        <v>13</v>
      </c>
      <c r="C34" s="18" t="s">
        <v>14</v>
      </c>
      <c r="D34" s="22"/>
      <c r="E34" s="20" t="s">
        <v>9</v>
      </c>
      <c r="F34" s="20" t="s">
        <v>9</v>
      </c>
      <c r="G34" s="21" t="s">
        <v>10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15">
      <c r="A35" s="22" t="s">
        <v>33</v>
      </c>
      <c r="B35" s="15"/>
      <c r="C35" s="15"/>
      <c r="D35" s="22"/>
      <c r="E35" s="17">
        <f>(B35*0.5)</f>
        <v>0</v>
      </c>
      <c r="F35" s="17">
        <f>(C35*0.5)*0.5</f>
        <v>0</v>
      </c>
      <c r="G35" s="2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15">
      <c r="A36" s="22" t="s">
        <v>34</v>
      </c>
      <c r="B36" s="15"/>
      <c r="C36" s="15"/>
      <c r="D36" s="22"/>
      <c r="E36" s="17">
        <f>(B36*0.3)</f>
        <v>0</v>
      </c>
      <c r="F36" s="17">
        <f>(C36*0.3)*0.5</f>
        <v>0</v>
      </c>
      <c r="G36" s="2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15">
      <c r="A37" s="22" t="s">
        <v>35</v>
      </c>
      <c r="B37" s="15"/>
      <c r="C37" s="15"/>
      <c r="D37" s="22"/>
      <c r="E37" s="17">
        <f t="shared" ref="E37:E39" si="4">(B37*0.2)</f>
        <v>0</v>
      </c>
      <c r="F37" s="17">
        <f>(C37*0.1)*0.5</f>
        <v>0</v>
      </c>
      <c r="G37" s="2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15">
      <c r="A38" s="22" t="s">
        <v>36</v>
      </c>
      <c r="B38" s="15"/>
      <c r="C38" s="15"/>
      <c r="D38" s="22"/>
      <c r="E38" s="17">
        <f t="shared" si="4"/>
        <v>0</v>
      </c>
      <c r="F38" s="17">
        <f>(C38*0.5)*0.5</f>
        <v>0</v>
      </c>
      <c r="G38" s="2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15">
      <c r="A39" s="22" t="s">
        <v>37</v>
      </c>
      <c r="B39" s="15"/>
      <c r="C39" s="15"/>
      <c r="D39" s="22"/>
      <c r="E39" s="17">
        <f t="shared" si="4"/>
        <v>0</v>
      </c>
      <c r="F39" s="17">
        <f>(C39*0.3)*0.5</f>
        <v>0</v>
      </c>
      <c r="G39" s="2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15">
      <c r="A40" s="22" t="s">
        <v>38</v>
      </c>
      <c r="B40" s="15"/>
      <c r="C40" s="15"/>
      <c r="D40" s="22"/>
      <c r="E40" s="17">
        <f>(B40*0.1)</f>
        <v>0</v>
      </c>
      <c r="F40" s="17">
        <f>(C40*0.1)*0.5</f>
        <v>0</v>
      </c>
      <c r="G40" s="2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15">
      <c r="B41" s="37"/>
      <c r="C41" s="37"/>
      <c r="D41" s="25" t="s">
        <v>26</v>
      </c>
      <c r="E41" s="38">
        <f>SUM(E35:E40)</f>
        <v>0</v>
      </c>
      <c r="F41" s="38">
        <f>SUM(F38:F40)</f>
        <v>0</v>
      </c>
      <c r="G41" s="2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15">
      <c r="B42" s="37"/>
      <c r="C42" s="37"/>
      <c r="D42" s="25"/>
      <c r="E42" s="39"/>
      <c r="F42" s="39"/>
      <c r="G42" s="2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15">
      <c r="A43" s="22"/>
      <c r="B43" s="37"/>
      <c r="C43" s="37"/>
      <c r="D43" s="10" t="s">
        <v>26</v>
      </c>
      <c r="E43" s="38">
        <f>SUM(E11+E25+E32+E41)</f>
        <v>0</v>
      </c>
      <c r="F43" s="39"/>
      <c r="G43" s="2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15">
      <c r="A44" s="22"/>
      <c r="B44" s="37"/>
      <c r="C44" s="37"/>
      <c r="D44" s="40" t="s">
        <v>39</v>
      </c>
      <c r="E44" s="41">
        <f>SUM(E43+F25+F32)</f>
        <v>0</v>
      </c>
      <c r="F44" s="39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15">
      <c r="A45" s="3"/>
      <c r="B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15">
      <c r="A46" s="9" t="s">
        <v>40</v>
      </c>
      <c r="B46" s="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15">
      <c r="A47" s="3"/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15">
      <c r="A48" s="9" t="s">
        <v>41</v>
      </c>
      <c r="B48" s="2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15">
      <c r="A49" s="3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15">
      <c r="A50" s="42" t="s">
        <v>42</v>
      </c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15">
      <c r="A51" s="42" t="s">
        <v>43</v>
      </c>
      <c r="B51" s="43"/>
      <c r="C51" s="43"/>
      <c r="D51" s="44"/>
      <c r="E51" s="4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15">
      <c r="A52" s="44"/>
      <c r="B52" s="43"/>
      <c r="C52" s="43"/>
      <c r="D52" s="44"/>
      <c r="E52" s="4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15">
      <c r="A53" s="45" t="s">
        <v>44</v>
      </c>
      <c r="B53" s="2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15">
      <c r="A54" s="3"/>
      <c r="B54" s="2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15">
      <c r="A55" s="9" t="s">
        <v>45</v>
      </c>
      <c r="B55" s="2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15">
      <c r="A56" s="9"/>
      <c r="B56" s="2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15">
      <c r="A57" s="3"/>
      <c r="B57" s="2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15">
      <c r="A58" s="3"/>
      <c r="B58" s="2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15">
      <c r="A59" s="3"/>
      <c r="B59" s="2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15">
      <c r="A60" s="3"/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15">
      <c r="A61" s="3"/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15">
      <c r="A62" s="3"/>
      <c r="B62" s="2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15">
      <c r="A63" s="3"/>
      <c r="B63" s="2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15">
      <c r="A64" s="3"/>
      <c r="B64" s="2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15">
      <c r="A65" s="3"/>
      <c r="B65" s="2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15">
      <c r="A66" s="3"/>
      <c r="B66" s="2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15">
      <c r="A67" s="3"/>
      <c r="B67" s="2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15">
      <c r="A68" s="3"/>
      <c r="B68" s="2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15">
      <c r="A69" s="3"/>
      <c r="B69" s="2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15">
      <c r="A70" s="3"/>
      <c r="B70" s="2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15">
      <c r="A71" s="3"/>
      <c r="B71" s="2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15">
      <c r="A72" s="3"/>
      <c r="B72" s="2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15">
      <c r="A73" s="3"/>
      <c r="B73" s="2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15">
      <c r="A74" s="3"/>
      <c r="B74" s="2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15">
      <c r="A75" s="3"/>
      <c r="B75" s="2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15">
      <c r="A76" s="3"/>
      <c r="B76" s="2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15">
      <c r="A77" s="3"/>
      <c r="B77" s="2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15">
      <c r="A78" s="3"/>
      <c r="B78" s="2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15">
      <c r="A79" s="3"/>
      <c r="B79" s="2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15">
      <c r="A80" s="3"/>
      <c r="B80" s="2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15">
      <c r="A81" s="3"/>
      <c r="B81" s="2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15">
      <c r="A82" s="3"/>
      <c r="B82" s="2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15">
      <c r="A83" s="3"/>
      <c r="B83" s="2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15">
      <c r="A84" s="3"/>
      <c r="B84" s="2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15">
      <c r="A85" s="3"/>
      <c r="B85" s="2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15">
      <c r="A86" s="3"/>
      <c r="B86" s="2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15">
      <c r="A87" s="3"/>
      <c r="B87" s="2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15">
      <c r="A88" s="3"/>
      <c r="B88" s="2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15">
      <c r="A89" s="3"/>
      <c r="B89" s="2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15">
      <c r="A90" s="3"/>
      <c r="B90" s="2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15">
      <c r="A91" s="3"/>
      <c r="B91" s="2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15">
      <c r="A92" s="3"/>
      <c r="B92" s="2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15">
      <c r="A93" s="3"/>
      <c r="B93" s="2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15">
      <c r="A94" s="3"/>
      <c r="B94" s="2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15">
      <c r="A95" s="3"/>
      <c r="B95" s="2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15">
      <c r="A96" s="3"/>
      <c r="B96" s="2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15">
      <c r="A97" s="3"/>
      <c r="B97" s="2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15">
      <c r="A98" s="3"/>
      <c r="B98" s="2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15">
      <c r="A99" s="3"/>
      <c r="B99" s="2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15">
      <c r="A100" s="3"/>
      <c r="B100" s="2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15">
      <c r="A101" s="3"/>
      <c r="B101" s="2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15">
      <c r="A102" s="3"/>
      <c r="B102" s="2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15">
      <c r="A103" s="3"/>
      <c r="B103" s="2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15">
      <c r="A104" s="3"/>
      <c r="B104" s="2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15">
      <c r="A105" s="3"/>
      <c r="B105" s="2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15">
      <c r="A106" s="3"/>
      <c r="B106" s="2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15">
      <c r="A107" s="3"/>
      <c r="B107" s="2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15">
      <c r="A108" s="3"/>
      <c r="B108" s="2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15">
      <c r="A109" s="3"/>
      <c r="B109" s="2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15">
      <c r="A110" s="3"/>
      <c r="B110" s="2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15">
      <c r="A111" s="3"/>
      <c r="B111" s="2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15">
      <c r="A112" s="3"/>
      <c r="B112" s="2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15">
      <c r="A113" s="3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15">
      <c r="A114" s="3"/>
      <c r="B114" s="2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15">
      <c r="A115" s="3"/>
      <c r="B115" s="2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15">
      <c r="A116" s="3"/>
      <c r="B116" s="2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15">
      <c r="A117" s="3"/>
      <c r="B117" s="2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15">
      <c r="A118" s="3"/>
      <c r="B118" s="2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15">
      <c r="A119" s="3"/>
      <c r="B119" s="2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15">
      <c r="A120" s="3"/>
      <c r="B120" s="2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15">
      <c r="A121" s="3"/>
      <c r="B121" s="2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15">
      <c r="A122" s="3"/>
      <c r="B122" s="2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15">
      <c r="A123" s="3"/>
      <c r="B123" s="2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15">
      <c r="A124" s="3"/>
      <c r="B124" s="2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15">
      <c r="A125" s="3"/>
      <c r="B125" s="2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15">
      <c r="A126" s="3"/>
      <c r="B126" s="2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15">
      <c r="A127" s="3"/>
      <c r="B127" s="2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15">
      <c r="A128" s="3"/>
      <c r="B128" s="2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15">
      <c r="A129" s="3"/>
      <c r="B129" s="2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15">
      <c r="A130" s="3"/>
      <c r="B130" s="2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15">
      <c r="A131" s="3"/>
      <c r="B131" s="2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15">
      <c r="A132" s="3"/>
      <c r="B132" s="2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15">
      <c r="A133" s="3"/>
      <c r="B133" s="2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15">
      <c r="A134" s="3"/>
      <c r="B134" s="2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15">
      <c r="A135" s="3"/>
      <c r="B135" s="2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15">
      <c r="A136" s="3"/>
      <c r="B136" s="2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15">
      <c r="A137" s="3"/>
      <c r="B137" s="2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15">
      <c r="A138" s="3"/>
      <c r="B138" s="2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15">
      <c r="A139" s="3"/>
      <c r="B139" s="2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15">
      <c r="A140" s="3"/>
      <c r="B140" s="2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15">
      <c r="A141" s="3"/>
      <c r="B141" s="2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15">
      <c r="A142" s="3"/>
      <c r="B142" s="2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15">
      <c r="A143" s="3"/>
      <c r="B143" s="2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15">
      <c r="A144" s="3"/>
      <c r="B144" s="2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15">
      <c r="A145" s="3"/>
      <c r="B145" s="2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15">
      <c r="A146" s="3"/>
      <c r="B146" s="2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15">
      <c r="A147" s="3"/>
      <c r="B147" s="2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15">
      <c r="A148" s="3"/>
      <c r="B148" s="2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15">
      <c r="A149" s="3"/>
      <c r="B149" s="2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15">
      <c r="A150" s="3"/>
      <c r="B150" s="2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15">
      <c r="A151" s="3"/>
      <c r="B151" s="2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15">
      <c r="A152" s="3"/>
      <c r="B152" s="2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15">
      <c r="A153" s="3"/>
      <c r="B153" s="2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15">
      <c r="A154" s="3"/>
      <c r="B154" s="2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15">
      <c r="A155" s="3"/>
      <c r="B155" s="2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15">
      <c r="A156" s="3"/>
      <c r="B156" s="2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15">
      <c r="A157" s="3"/>
      <c r="B157" s="2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15">
      <c r="A158" s="3"/>
      <c r="B158" s="2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15">
      <c r="A159" s="3"/>
      <c r="B159" s="2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15">
      <c r="A160" s="3"/>
      <c r="B160" s="2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15">
      <c r="A161" s="3"/>
      <c r="B161" s="2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15">
      <c r="A162" s="3"/>
      <c r="B162" s="2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15">
      <c r="A163" s="3"/>
      <c r="B163" s="2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15">
      <c r="A164" s="3"/>
      <c r="B164" s="2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15">
      <c r="A165" s="3"/>
      <c r="B165" s="2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15">
      <c r="A166" s="3"/>
      <c r="B166" s="2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15">
      <c r="A167" s="3"/>
      <c r="B167" s="2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15">
      <c r="A168" s="3"/>
      <c r="B168" s="2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15">
      <c r="A169" s="3"/>
      <c r="B169" s="2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15">
      <c r="A170" s="3"/>
      <c r="B170" s="2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15">
      <c r="A171" s="3"/>
      <c r="B171" s="2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15">
      <c r="A172" s="3"/>
      <c r="B172" s="2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15">
      <c r="A173" s="3"/>
      <c r="B173" s="2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15">
      <c r="A174" s="3"/>
      <c r="B174" s="2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15">
      <c r="A175" s="3"/>
      <c r="B175" s="2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15">
      <c r="A176" s="3"/>
      <c r="B176" s="2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15">
      <c r="A177" s="3"/>
      <c r="B177" s="2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15">
      <c r="A178" s="3"/>
      <c r="B178" s="2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15">
      <c r="A179" s="3"/>
      <c r="B179" s="2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15">
      <c r="A180" s="3"/>
      <c r="B180" s="2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15">
      <c r="A181" s="3"/>
      <c r="B181" s="2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15">
      <c r="A182" s="3"/>
      <c r="B182" s="2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15">
      <c r="A183" s="3"/>
      <c r="B183" s="2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15">
      <c r="A184" s="3"/>
      <c r="B184" s="2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15">
      <c r="A185" s="3"/>
      <c r="B185" s="2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15">
      <c r="A186" s="3"/>
      <c r="B186" s="2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15">
      <c r="A187" s="3"/>
      <c r="B187" s="2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15">
      <c r="A188" s="3"/>
      <c r="B188" s="2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15">
      <c r="A189" s="3"/>
      <c r="B189" s="2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15">
      <c r="A190" s="3"/>
      <c r="B190" s="2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15">
      <c r="A191" s="3"/>
      <c r="B191" s="2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15">
      <c r="A192" s="3"/>
      <c r="B192" s="2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15">
      <c r="A193" s="3"/>
      <c r="B193" s="2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15">
      <c r="A194" s="3"/>
      <c r="B194" s="2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15">
      <c r="A195" s="3"/>
      <c r="B195" s="2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15">
      <c r="A196" s="3"/>
      <c r="B196" s="2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15">
      <c r="A197" s="3"/>
      <c r="B197" s="2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15">
      <c r="A198" s="3"/>
      <c r="B198" s="2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15">
      <c r="A199" s="3"/>
      <c r="B199" s="2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15">
      <c r="A200" s="3"/>
      <c r="B200" s="2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15">
      <c r="A201" s="3"/>
      <c r="B201" s="2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15">
      <c r="A202" s="3"/>
      <c r="B202" s="2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15">
      <c r="A203" s="3"/>
      <c r="B203" s="2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15">
      <c r="A204" s="3"/>
      <c r="B204" s="2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15">
      <c r="A205" s="3"/>
      <c r="B205" s="2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15">
      <c r="A206" s="3"/>
      <c r="B206" s="2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15">
      <c r="A207" s="3"/>
      <c r="B207" s="2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15">
      <c r="A208" s="3"/>
      <c r="B208" s="2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15">
      <c r="A209" s="3"/>
      <c r="B209" s="2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15">
      <c r="A210" s="3"/>
      <c r="B210" s="2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15">
      <c r="A211" s="3"/>
      <c r="B211" s="2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15">
      <c r="A212" s="3"/>
      <c r="B212" s="2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15">
      <c r="A213" s="3"/>
      <c r="B213" s="2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15">
      <c r="A214" s="3"/>
      <c r="B214" s="2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15">
      <c r="A215" s="3"/>
      <c r="B215" s="2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15">
      <c r="A216" s="3"/>
      <c r="B216" s="2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15">
      <c r="A217" s="3"/>
      <c r="B217" s="2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15">
      <c r="A218" s="3"/>
      <c r="B218" s="2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15">
      <c r="A219" s="3"/>
      <c r="B219" s="2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15">
      <c r="A220" s="3"/>
      <c r="B220" s="2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15">
      <c r="A221" s="3"/>
      <c r="B221" s="2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15">
      <c r="A222" s="3"/>
      <c r="B222" s="2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15">
      <c r="A223" s="3"/>
      <c r="B223" s="2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15">
      <c r="A224" s="3"/>
      <c r="B224" s="2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15">
      <c r="A225" s="3"/>
      <c r="B225" s="2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15">
      <c r="A226" s="3"/>
      <c r="B226" s="2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15">
      <c r="A227" s="3"/>
      <c r="B227" s="2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15">
      <c r="A228" s="3"/>
      <c r="B228" s="2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15">
      <c r="A229" s="3"/>
      <c r="B229" s="2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15">
      <c r="A230" s="3"/>
      <c r="B230" s="2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15">
      <c r="A231" s="3"/>
      <c r="B231" s="2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15">
      <c r="A232" s="3"/>
      <c r="B232" s="2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15">
      <c r="A233" s="3"/>
      <c r="B233" s="2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15">
      <c r="A234" s="3"/>
      <c r="B234" s="2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15">
      <c r="A235" s="3"/>
      <c r="B235" s="2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15">
      <c r="A236" s="3"/>
      <c r="B236" s="2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15">
      <c r="A237" s="3"/>
      <c r="B237" s="2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15">
      <c r="A238" s="3"/>
      <c r="B238" s="2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15">
      <c r="A239" s="3"/>
      <c r="B239" s="2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15">
      <c r="A240" s="3"/>
      <c r="B240" s="2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15">
      <c r="A241" s="3"/>
      <c r="B241" s="2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15">
      <c r="A242" s="3"/>
      <c r="B242" s="2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15">
      <c r="A243" s="3"/>
      <c r="B243" s="2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15">
      <c r="A244" s="3"/>
      <c r="B244" s="2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15">
      <c r="A245" s="3"/>
      <c r="B245" s="2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15">
      <c r="A246" s="3"/>
      <c r="B246" s="2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15">
      <c r="A247" s="3"/>
      <c r="B247" s="2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15">
      <c r="A248" s="3"/>
      <c r="B248" s="2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15">
      <c r="A249" s="3"/>
      <c r="B249" s="2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15">
      <c r="A250" s="3"/>
      <c r="B250" s="2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15">
      <c r="A251" s="3"/>
      <c r="B251" s="2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15">
      <c r="A252" s="3"/>
      <c r="B252" s="2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15">
      <c r="A253" s="3"/>
      <c r="B253" s="2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15">
      <c r="A254" s="3"/>
      <c r="B254" s="2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15">
      <c r="A255" s="3"/>
      <c r="B255" s="2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  <row r="1003" ht="15.75" customHeight="1" x14ac:dyDescent="0.15"/>
    <row r="1004" ht="15.75" customHeight="1" x14ac:dyDescent="0.15"/>
    <row r="1005" ht="15.75" customHeight="1" x14ac:dyDescent="0.15"/>
    <row r="1006" ht="15.75" customHeight="1" x14ac:dyDescent="0.15"/>
    <row r="1007" ht="15.75" customHeight="1" x14ac:dyDescent="0.15"/>
    <row r="1008" ht="15.75" customHeight="1" x14ac:dyDescent="0.15"/>
    <row r="1009" ht="15.75" customHeight="1" x14ac:dyDescent="0.15"/>
  </sheetData>
  <dataValidations count="1">
    <dataValidation type="decimal" operator="greaterThanOrEqual" allowBlank="1" showErrorMessage="1" sqref="B11 B15:C21 B23:C24 B29:C31 B35:C40" xr:uid="{00000000-0002-0000-0000-000000000000}">
      <formula1>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baseColWidth="10" defaultColWidth="12.6640625" defaultRowHeight="15" customHeight="1" x14ac:dyDescent="0.15"/>
  <cols>
    <col min="1" max="1" width="66" customWidth="1"/>
    <col min="2" max="2" width="7" customWidth="1"/>
    <col min="3" max="3" width="7.1640625" customWidth="1"/>
    <col min="4" max="4" width="7" customWidth="1"/>
    <col min="5" max="5" width="19.6640625" customWidth="1"/>
    <col min="6" max="6" width="9" customWidth="1"/>
  </cols>
  <sheetData>
    <row r="1" spans="1:5" ht="15.75" customHeight="1" x14ac:dyDescent="0.2">
      <c r="A1" s="6" t="s">
        <v>46</v>
      </c>
      <c r="B1" s="3"/>
    </row>
    <row r="2" spans="1:5" ht="12.75" customHeight="1" x14ac:dyDescent="0.15">
      <c r="A2" s="3"/>
      <c r="B2" s="3"/>
    </row>
    <row r="3" spans="1:5" ht="16.5" customHeight="1" x14ac:dyDescent="0.2">
      <c r="A3" s="6" t="s">
        <v>47</v>
      </c>
      <c r="B3" s="3"/>
    </row>
    <row r="4" spans="1:5" ht="13.5" customHeight="1" x14ac:dyDescent="0.15">
      <c r="A4" s="46" t="s">
        <v>48</v>
      </c>
      <c r="B4" s="47" t="s">
        <v>49</v>
      </c>
      <c r="D4" s="48" t="s">
        <v>9</v>
      </c>
      <c r="E4" s="49" t="s">
        <v>50</v>
      </c>
    </row>
    <row r="5" spans="1:5" ht="12.75" customHeight="1" x14ac:dyDescent="0.15">
      <c r="A5" s="3" t="s">
        <v>51</v>
      </c>
      <c r="B5" s="50">
        <v>1</v>
      </c>
      <c r="D5" s="51">
        <f>B5*0.5</f>
        <v>0.5</v>
      </c>
      <c r="E5" s="3" t="s">
        <v>52</v>
      </c>
    </row>
    <row r="6" spans="1:5" ht="12.75" customHeight="1" x14ac:dyDescent="0.15">
      <c r="A6" s="3" t="s">
        <v>53</v>
      </c>
      <c r="B6" s="52">
        <v>1</v>
      </c>
      <c r="D6" s="53">
        <f>B6*1</f>
        <v>1</v>
      </c>
      <c r="E6" s="3" t="s">
        <v>54</v>
      </c>
    </row>
    <row r="7" spans="1:5" ht="12.75" customHeight="1" x14ac:dyDescent="0.15">
      <c r="A7" s="3" t="s">
        <v>55</v>
      </c>
      <c r="B7" s="52">
        <v>1</v>
      </c>
      <c r="D7" s="53">
        <f>B7*2.5</f>
        <v>2.5</v>
      </c>
      <c r="E7" s="3" t="s">
        <v>56</v>
      </c>
    </row>
    <row r="8" spans="1:5" ht="12.75" customHeight="1" x14ac:dyDescent="0.15">
      <c r="A8" s="3" t="s">
        <v>57</v>
      </c>
      <c r="B8" s="52">
        <v>1</v>
      </c>
      <c r="D8" s="53">
        <f>B8*3</f>
        <v>3</v>
      </c>
      <c r="E8" s="3" t="s">
        <v>58</v>
      </c>
    </row>
    <row r="9" spans="1:5" ht="12.75" customHeight="1" x14ac:dyDescent="0.15">
      <c r="A9" s="3" t="s">
        <v>59</v>
      </c>
      <c r="B9" s="52">
        <v>1</v>
      </c>
      <c r="D9" s="53">
        <f>B9*3.5</f>
        <v>3.5</v>
      </c>
      <c r="E9" s="3" t="s">
        <v>60</v>
      </c>
    </row>
    <row r="10" spans="1:5" ht="12.75" customHeight="1" x14ac:dyDescent="0.15">
      <c r="A10" s="3" t="s">
        <v>61</v>
      </c>
      <c r="B10" s="52">
        <v>1</v>
      </c>
      <c r="D10" s="53">
        <f>B10*1</f>
        <v>1</v>
      </c>
      <c r="E10" s="3" t="s">
        <v>62</v>
      </c>
    </row>
    <row r="11" spans="1:5" ht="13.5" customHeight="1" x14ac:dyDescent="0.15">
      <c r="A11" s="3" t="s">
        <v>63</v>
      </c>
      <c r="B11" s="52">
        <v>1</v>
      </c>
      <c r="D11" s="54">
        <f>B11*0.5</f>
        <v>0.5</v>
      </c>
      <c r="E11" s="3" t="s">
        <v>64</v>
      </c>
    </row>
    <row r="12" spans="1:5" ht="13.5" customHeight="1" x14ac:dyDescent="0.15">
      <c r="A12" s="3"/>
      <c r="B12" s="3"/>
      <c r="C12" s="34" t="s">
        <v>26</v>
      </c>
      <c r="D12" s="55">
        <f>SUM(D5:D11)</f>
        <v>12</v>
      </c>
      <c r="E12" s="9" t="s">
        <v>65</v>
      </c>
    </row>
    <row r="13" spans="1:5" ht="16.5" customHeight="1" x14ac:dyDescent="0.2">
      <c r="A13" s="6" t="s">
        <v>66</v>
      </c>
      <c r="B13" s="3"/>
      <c r="C13" s="56"/>
      <c r="E13" s="3"/>
    </row>
    <row r="14" spans="1:5" ht="13.5" customHeight="1" x14ac:dyDescent="0.15">
      <c r="A14" s="46" t="s">
        <v>48</v>
      </c>
      <c r="B14" s="47" t="s">
        <v>49</v>
      </c>
      <c r="D14" s="48" t="s">
        <v>9</v>
      </c>
      <c r="E14" s="57" t="s">
        <v>9</v>
      </c>
    </row>
    <row r="15" spans="1:5" ht="12.75" customHeight="1" x14ac:dyDescent="0.15">
      <c r="A15" s="3" t="s">
        <v>61</v>
      </c>
      <c r="B15" s="50">
        <v>1</v>
      </c>
      <c r="D15" s="51">
        <f>B15*3</f>
        <v>3</v>
      </c>
      <c r="E15" s="3" t="s">
        <v>67</v>
      </c>
    </row>
    <row r="16" spans="1:5" ht="12.75" customHeight="1" x14ac:dyDescent="0.15">
      <c r="A16" s="3" t="s">
        <v>68</v>
      </c>
      <c r="B16" s="52">
        <v>1</v>
      </c>
      <c r="D16" s="53">
        <f>B16*0.75</f>
        <v>0.75</v>
      </c>
      <c r="E16" s="3" t="s">
        <v>69</v>
      </c>
    </row>
    <row r="17" spans="1:5" ht="12.75" customHeight="1" x14ac:dyDescent="0.15">
      <c r="A17" s="3" t="s">
        <v>70</v>
      </c>
      <c r="B17" s="52">
        <v>1</v>
      </c>
      <c r="D17" s="53">
        <f>IF(B17=0,0,1/B17*15)</f>
        <v>15</v>
      </c>
      <c r="E17" s="3" t="s">
        <v>71</v>
      </c>
    </row>
    <row r="18" spans="1:5" ht="12.75" customHeight="1" x14ac:dyDescent="0.15">
      <c r="A18" s="3" t="s">
        <v>72</v>
      </c>
      <c r="B18" s="52">
        <v>1</v>
      </c>
      <c r="C18" s="58"/>
      <c r="D18" s="53">
        <f>IF(B18=0,0,1/B18*15/30)</f>
        <v>0.5</v>
      </c>
      <c r="E18" s="3" t="s">
        <v>73</v>
      </c>
    </row>
    <row r="19" spans="1:5" ht="13.5" customHeight="1" x14ac:dyDescent="0.15">
      <c r="A19" s="3" t="s">
        <v>74</v>
      </c>
      <c r="B19" s="52">
        <v>1</v>
      </c>
      <c r="D19" s="54">
        <f>B19*2.5</f>
        <v>2.5</v>
      </c>
      <c r="E19" s="3" t="s">
        <v>75</v>
      </c>
    </row>
    <row r="20" spans="1:5" ht="13.5" customHeight="1" x14ac:dyDescent="0.15">
      <c r="A20" s="46"/>
      <c r="B20" s="3"/>
      <c r="C20" s="34" t="s">
        <v>26</v>
      </c>
      <c r="D20" s="55">
        <f>SUM(D15:D19)</f>
        <v>21.75</v>
      </c>
      <c r="E20" s="9" t="s">
        <v>76</v>
      </c>
    </row>
    <row r="21" spans="1:5" ht="16.5" customHeight="1" x14ac:dyDescent="0.2">
      <c r="A21" s="6" t="s">
        <v>77</v>
      </c>
      <c r="B21" s="3"/>
      <c r="C21" s="34"/>
      <c r="D21" s="3"/>
      <c r="E21" s="3"/>
    </row>
    <row r="22" spans="1:5" ht="13.5" customHeight="1" x14ac:dyDescent="0.15">
      <c r="A22" s="46" t="s">
        <v>78</v>
      </c>
      <c r="B22" s="47" t="s">
        <v>49</v>
      </c>
      <c r="D22" s="48" t="s">
        <v>9</v>
      </c>
      <c r="E22" s="57" t="s">
        <v>9</v>
      </c>
    </row>
    <row r="23" spans="1:5" ht="12.75" customHeight="1" x14ac:dyDescent="0.15">
      <c r="A23" s="3" t="s">
        <v>79</v>
      </c>
      <c r="B23" s="50">
        <v>1</v>
      </c>
      <c r="D23" s="51">
        <f>IF(B23&gt;2.9,3,B23)</f>
        <v>1</v>
      </c>
      <c r="E23" s="3" t="s">
        <v>80</v>
      </c>
    </row>
    <row r="24" spans="1:5" ht="12.75" customHeight="1" x14ac:dyDescent="0.15">
      <c r="A24" s="3" t="s">
        <v>81</v>
      </c>
      <c r="B24" s="52">
        <v>1</v>
      </c>
      <c r="D24" s="51">
        <f>IF(B24&gt;2.9,6,B24*2)</f>
        <v>2</v>
      </c>
      <c r="E24" s="3" t="s">
        <v>82</v>
      </c>
    </row>
    <row r="25" spans="1:5" ht="13.5" customHeight="1" x14ac:dyDescent="0.15">
      <c r="A25" s="3" t="s">
        <v>83</v>
      </c>
      <c r="B25" s="52">
        <v>1</v>
      </c>
      <c r="D25" s="51">
        <f>IF(B25&gt;2.9,9,B25*3)</f>
        <v>3</v>
      </c>
      <c r="E25" s="3" t="s">
        <v>84</v>
      </c>
    </row>
    <row r="26" spans="1:5" ht="13.5" customHeight="1" x14ac:dyDescent="0.15">
      <c r="A26" s="3"/>
      <c r="B26" s="3"/>
      <c r="C26" s="34" t="s">
        <v>26</v>
      </c>
      <c r="D26" s="55">
        <f>SUM(D23:D25)</f>
        <v>6</v>
      </c>
      <c r="E26" s="9" t="s">
        <v>85</v>
      </c>
    </row>
    <row r="27" spans="1:5" ht="12.75" customHeight="1" x14ac:dyDescent="0.15">
      <c r="A27" s="46" t="s">
        <v>86</v>
      </c>
      <c r="B27" s="3"/>
      <c r="D27" s="3"/>
      <c r="E27" s="3"/>
    </row>
    <row r="28" spans="1:5" ht="12.75" customHeight="1" x14ac:dyDescent="0.15">
      <c r="A28" s="3" t="s">
        <v>87</v>
      </c>
      <c r="B28" s="52">
        <v>1</v>
      </c>
      <c r="C28" s="58"/>
      <c r="D28" s="53">
        <f t="shared" ref="D28:D29" si="0">IF(B28&gt;2.9,3,B28)</f>
        <v>1</v>
      </c>
      <c r="E28" s="3" t="s">
        <v>88</v>
      </c>
    </row>
    <row r="29" spans="1:5" ht="13.5" customHeight="1" x14ac:dyDescent="0.15">
      <c r="A29" s="3" t="s">
        <v>89</v>
      </c>
      <c r="B29" s="52">
        <v>1</v>
      </c>
      <c r="D29" s="51">
        <f t="shared" si="0"/>
        <v>1</v>
      </c>
      <c r="E29" s="3" t="s">
        <v>90</v>
      </c>
    </row>
    <row r="30" spans="1:5" ht="13.5" customHeight="1" x14ac:dyDescent="0.15">
      <c r="A30" s="3"/>
      <c r="B30" s="3"/>
      <c r="C30" s="34" t="s">
        <v>26</v>
      </c>
      <c r="D30" s="55">
        <f>SUM(D28:D29)</f>
        <v>2</v>
      </c>
      <c r="E30" s="9" t="s">
        <v>91</v>
      </c>
    </row>
    <row r="31" spans="1:5" ht="12.75" customHeight="1" x14ac:dyDescent="0.15">
      <c r="A31" s="3"/>
      <c r="B31" s="3"/>
      <c r="C31" s="34"/>
      <c r="D31" s="3"/>
      <c r="E31" s="3"/>
    </row>
    <row r="32" spans="1:5" ht="16.5" customHeight="1" x14ac:dyDescent="0.2">
      <c r="A32" s="6" t="s">
        <v>92</v>
      </c>
      <c r="B32" s="9" t="s">
        <v>93</v>
      </c>
      <c r="E32" s="3"/>
    </row>
    <row r="33" spans="1:5" ht="13.5" customHeight="1" x14ac:dyDescent="0.15">
      <c r="A33" s="46" t="s">
        <v>94</v>
      </c>
      <c r="B33" s="59" t="s">
        <v>95</v>
      </c>
      <c r="C33" s="60" t="s">
        <v>96</v>
      </c>
      <c r="D33" s="55" t="s">
        <v>9</v>
      </c>
      <c r="E33" s="9" t="s">
        <v>9</v>
      </c>
    </row>
    <row r="34" spans="1:5" ht="12.75" customHeight="1" x14ac:dyDescent="0.15">
      <c r="A34" s="3" t="s">
        <v>97</v>
      </c>
      <c r="B34" s="61">
        <v>1</v>
      </c>
      <c r="C34" s="62">
        <v>1</v>
      </c>
      <c r="D34" s="51">
        <f>(B34+C34)*15</f>
        <v>30</v>
      </c>
      <c r="E34" s="3" t="s">
        <v>98</v>
      </c>
    </row>
    <row r="35" spans="1:5" ht="12.75" customHeight="1" x14ac:dyDescent="0.15">
      <c r="A35" s="63" t="s">
        <v>99</v>
      </c>
      <c r="B35" s="64">
        <v>1</v>
      </c>
      <c r="C35" s="23">
        <v>1</v>
      </c>
      <c r="D35" s="53">
        <f>(B35+C35)*7.5</f>
        <v>15</v>
      </c>
      <c r="E35" s="3" t="s">
        <v>100</v>
      </c>
    </row>
    <row r="36" spans="1:5" ht="12.75" customHeight="1" x14ac:dyDescent="0.15">
      <c r="A36" s="3" t="s">
        <v>101</v>
      </c>
      <c r="B36" s="64">
        <v>1</v>
      </c>
      <c r="C36" s="23">
        <v>1</v>
      </c>
      <c r="D36" s="53">
        <f>(B36+C36)*3.75</f>
        <v>7.5</v>
      </c>
      <c r="E36" s="3" t="s">
        <v>102</v>
      </c>
    </row>
    <row r="37" spans="1:5" ht="12.75" customHeight="1" x14ac:dyDescent="0.15">
      <c r="A37" s="3" t="s">
        <v>103</v>
      </c>
      <c r="B37" s="64">
        <v>1</v>
      </c>
      <c r="C37" s="23">
        <v>1</v>
      </c>
      <c r="D37" s="53">
        <f t="shared" ref="D37:D38" si="1">(B37+C37)*1.5</f>
        <v>3</v>
      </c>
      <c r="E37" s="3" t="s">
        <v>104</v>
      </c>
    </row>
    <row r="38" spans="1:5" ht="12.75" customHeight="1" x14ac:dyDescent="0.15">
      <c r="A38" s="3" t="s">
        <v>105</v>
      </c>
      <c r="B38" s="64">
        <v>1</v>
      </c>
      <c r="C38" s="23">
        <v>1</v>
      </c>
      <c r="D38" s="53">
        <f t="shared" si="1"/>
        <v>3</v>
      </c>
      <c r="E38" s="3" t="s">
        <v>106</v>
      </c>
    </row>
    <row r="39" spans="1:5" ht="13.5" customHeight="1" x14ac:dyDescent="0.15">
      <c r="A39" s="3" t="s">
        <v>107</v>
      </c>
      <c r="B39" s="64">
        <v>1</v>
      </c>
      <c r="C39" s="65">
        <v>1</v>
      </c>
      <c r="D39" s="54">
        <f>(B39+C39)</f>
        <v>2</v>
      </c>
      <c r="E39" s="3" t="s">
        <v>108</v>
      </c>
    </row>
    <row r="40" spans="1:5" ht="13.5" customHeight="1" x14ac:dyDescent="0.15">
      <c r="A40" s="3"/>
      <c r="B40" s="3"/>
      <c r="C40" s="66" t="s">
        <v>26</v>
      </c>
      <c r="D40" s="55">
        <f>SUM(D34:D39)</f>
        <v>60.5</v>
      </c>
      <c r="E40" s="9" t="s">
        <v>109</v>
      </c>
    </row>
    <row r="41" spans="1:5" ht="12.75" customHeight="1" x14ac:dyDescent="0.15">
      <c r="A41" s="46" t="s">
        <v>110</v>
      </c>
      <c r="B41" s="3"/>
      <c r="E41" s="3"/>
    </row>
    <row r="42" spans="1:5" ht="12.75" customHeight="1" x14ac:dyDescent="0.15">
      <c r="A42" s="3" t="s">
        <v>111</v>
      </c>
      <c r="B42" s="64">
        <v>1</v>
      </c>
      <c r="C42" s="23">
        <v>1</v>
      </c>
      <c r="D42" s="53">
        <f>(B42*4+C42)*15</f>
        <v>75</v>
      </c>
      <c r="E42" s="3" t="s">
        <v>112</v>
      </c>
    </row>
    <row r="43" spans="1:5" ht="12.75" customHeight="1" x14ac:dyDescent="0.15">
      <c r="A43" s="3" t="s">
        <v>113</v>
      </c>
      <c r="B43" s="64">
        <v>1</v>
      </c>
      <c r="C43" s="23">
        <v>1</v>
      </c>
      <c r="D43" s="53">
        <f>(B43*4+C43)*7.5</f>
        <v>37.5</v>
      </c>
      <c r="E43" s="3" t="s">
        <v>114</v>
      </c>
    </row>
    <row r="44" spans="1:5" ht="12.75" customHeight="1" x14ac:dyDescent="0.15">
      <c r="A44" s="3" t="s">
        <v>115</v>
      </c>
      <c r="B44" s="64">
        <v>1</v>
      </c>
      <c r="C44" s="23">
        <v>1</v>
      </c>
      <c r="D44" s="53">
        <f>(B44*4+C44)*3.75</f>
        <v>18.75</v>
      </c>
      <c r="E44" s="3" t="s">
        <v>116</v>
      </c>
    </row>
    <row r="45" spans="1:5" ht="12.75" customHeight="1" x14ac:dyDescent="0.15">
      <c r="A45" s="3" t="s">
        <v>117</v>
      </c>
      <c r="B45" s="64">
        <v>1</v>
      </c>
      <c r="C45" s="23">
        <v>1</v>
      </c>
      <c r="D45" s="53">
        <f>(B45*4+C45)*1.5</f>
        <v>7.5</v>
      </c>
      <c r="E45" s="3" t="s">
        <v>118</v>
      </c>
    </row>
    <row r="46" spans="1:5" ht="12.75" customHeight="1" x14ac:dyDescent="0.15">
      <c r="A46" s="3" t="s">
        <v>119</v>
      </c>
      <c r="B46" s="64">
        <v>1</v>
      </c>
      <c r="C46" s="23">
        <v>1</v>
      </c>
      <c r="D46" s="53">
        <f>(B46*4+C46)*1.25</f>
        <v>6.25</v>
      </c>
      <c r="E46" s="3" t="s">
        <v>120</v>
      </c>
    </row>
    <row r="47" spans="1:5" ht="13.5" customHeight="1" x14ac:dyDescent="0.15">
      <c r="A47" s="3" t="s">
        <v>121</v>
      </c>
      <c r="B47" s="64">
        <v>1</v>
      </c>
      <c r="C47" s="23">
        <v>1</v>
      </c>
      <c r="D47" s="54">
        <f>(B47*4+C47)</f>
        <v>5</v>
      </c>
      <c r="E47" s="3" t="s">
        <v>122</v>
      </c>
    </row>
    <row r="48" spans="1:5" ht="13.5" customHeight="1" x14ac:dyDescent="0.15">
      <c r="A48" s="3"/>
      <c r="B48" s="3"/>
      <c r="C48" s="34" t="s">
        <v>26</v>
      </c>
      <c r="D48" s="55">
        <f>SUM(D42:D47)</f>
        <v>150</v>
      </c>
      <c r="E48" s="9" t="s">
        <v>123</v>
      </c>
    </row>
    <row r="49" spans="1:5" ht="12.75" customHeight="1" x14ac:dyDescent="0.15">
      <c r="A49" s="46" t="s">
        <v>124</v>
      </c>
      <c r="B49" s="3"/>
      <c r="E49" s="3"/>
    </row>
    <row r="50" spans="1:5" ht="12.75" customHeight="1" x14ac:dyDescent="0.15">
      <c r="A50" s="3" t="s">
        <v>125</v>
      </c>
      <c r="B50" s="64">
        <v>1</v>
      </c>
      <c r="C50" s="23">
        <v>1</v>
      </c>
      <c r="D50" s="53">
        <f>(B50*4+C50)*1.5</f>
        <v>7.5</v>
      </c>
      <c r="E50" s="3" t="s">
        <v>126</v>
      </c>
    </row>
    <row r="51" spans="1:5" ht="12.75" customHeight="1" x14ac:dyDescent="0.15">
      <c r="A51" s="3" t="s">
        <v>127</v>
      </c>
      <c r="B51" s="64">
        <v>1</v>
      </c>
      <c r="C51" s="23">
        <v>1</v>
      </c>
      <c r="D51" s="53">
        <f>(B51*4+C51)*0.75</f>
        <v>3.75</v>
      </c>
      <c r="E51" s="3" t="s">
        <v>128</v>
      </c>
    </row>
    <row r="52" spans="1:5" ht="13.5" customHeight="1" x14ac:dyDescent="0.15">
      <c r="A52" s="3" t="s">
        <v>129</v>
      </c>
      <c r="B52" s="64">
        <v>1</v>
      </c>
      <c r="C52" s="23">
        <v>1</v>
      </c>
      <c r="D52" s="54">
        <f>(B52*4+C52)*0.375</f>
        <v>1.875</v>
      </c>
      <c r="E52" s="3" t="s">
        <v>130</v>
      </c>
    </row>
    <row r="53" spans="1:5" ht="13.5" customHeight="1" x14ac:dyDescent="0.15">
      <c r="A53" s="3"/>
      <c r="B53" s="3"/>
      <c r="C53" s="34"/>
      <c r="D53" s="55">
        <f>SUM(D50:D52)</f>
        <v>13.125</v>
      </c>
      <c r="E53" s="9" t="s">
        <v>131</v>
      </c>
    </row>
    <row r="54" spans="1:5" ht="12.75" customHeight="1" x14ac:dyDescent="0.15">
      <c r="A54" s="3"/>
      <c r="B54" s="3"/>
      <c r="E54" s="3"/>
    </row>
    <row r="55" spans="1:5" ht="13.5" customHeight="1" x14ac:dyDescent="0.15">
      <c r="A55" s="3"/>
      <c r="B55" s="3"/>
      <c r="E55" s="3"/>
    </row>
    <row r="56" spans="1:5" ht="16.5" customHeight="1" x14ac:dyDescent="0.2">
      <c r="A56" s="67" t="s">
        <v>132</v>
      </c>
      <c r="B56" s="3"/>
      <c r="C56" s="68" t="s">
        <v>39</v>
      </c>
      <c r="D56" s="69">
        <f>D12+D20+D26+D30+D40+D48+D53</f>
        <v>265.375</v>
      </c>
      <c r="E56" s="6" t="s">
        <v>133</v>
      </c>
    </row>
    <row r="57" spans="1:5" ht="12.75" customHeight="1" x14ac:dyDescent="0.15"/>
    <row r="58" spans="1:5" ht="12.75" customHeight="1" x14ac:dyDescent="0.15"/>
    <row r="59" spans="1:5" ht="12.75" customHeight="1" x14ac:dyDescent="0.15"/>
    <row r="60" spans="1:5" ht="12.75" customHeight="1" x14ac:dyDescent="0.15"/>
    <row r="61" spans="1:5" ht="12.75" customHeight="1" x14ac:dyDescent="0.15"/>
    <row r="62" spans="1:5" ht="12.75" customHeight="1" x14ac:dyDescent="0.15"/>
    <row r="63" spans="1:5" ht="12.75" customHeight="1" x14ac:dyDescent="0.15"/>
    <row r="64" spans="1:5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CURRÍCULO</vt:lpstr>
      <vt:lpstr>FÓRMULAS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Tiago Gomes dos Santos</cp:lastModifiedBy>
  <dcterms:created xsi:type="dcterms:W3CDTF">2024-10-03T20:46:01Z</dcterms:created>
  <dcterms:modified xsi:type="dcterms:W3CDTF">2024-10-03T20:46:01Z</dcterms:modified>
</cp:coreProperties>
</file>